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ssirano\Passirano2\FIS_ RSU\FIS ARTOGNE\030126 RIAPERTURA\"/>
    </mc:Choice>
  </mc:AlternateContent>
  <xr:revisionPtr revIDLastSave="0" documentId="8_{766F9A0B-76C8-47CE-90C1-168C3BDA5B8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2.1.2026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7" l="1"/>
  <c r="G31" i="7"/>
  <c r="I6" i="7" s="1"/>
  <c r="I7" i="7" s="1"/>
  <c r="F31" i="7"/>
  <c r="H29" i="7"/>
  <c r="I30" i="7" s="1"/>
  <c r="C50" i="7" s="1"/>
  <c r="H26" i="7"/>
  <c r="H25" i="7"/>
  <c r="H23" i="7"/>
  <c r="H22" i="7"/>
  <c r="H21" i="7"/>
  <c r="H20" i="7"/>
  <c r="I24" i="7" s="1"/>
  <c r="H18" i="7"/>
  <c r="H17" i="7"/>
  <c r="I19" i="7" s="1"/>
  <c r="H16" i="7"/>
  <c r="H11" i="7"/>
  <c r="I16" i="7" s="1"/>
  <c r="G33" i="7" s="1"/>
  <c r="G37" i="7" s="1"/>
  <c r="G39" i="7" s="1"/>
  <c r="H10" i="7"/>
  <c r="I10" i="7" s="1"/>
  <c r="I27" i="7" l="1"/>
  <c r="I31" i="7" s="1"/>
  <c r="H31" i="7"/>
  <c r="F56" i="7"/>
  <c r="I56" i="7" s="1"/>
  <c r="C51" i="7"/>
  <c r="F50" i="7"/>
  <c r="C52" i="7"/>
  <c r="E42" i="7"/>
  <c r="E41" i="7"/>
  <c r="F59" i="7" l="1"/>
  <c r="I59" i="7" s="1"/>
  <c r="F58" i="7"/>
  <c r="C53" i="7"/>
  <c r="E43" i="7"/>
  <c r="F52" i="7"/>
  <c r="F53" i="7"/>
  <c r="F60" i="7"/>
  <c r="I58" i="7"/>
  <c r="I60" i="7" s="1"/>
  <c r="F44" i="7"/>
  <c r="I42" i="7"/>
  <c r="F47" i="7" l="1"/>
  <c r="I47" i="7" s="1"/>
  <c r="F46" i="7"/>
  <c r="I46" i="7" s="1"/>
  <c r="I48" i="7" s="1"/>
  <c r="F54" i="7"/>
  <c r="F48" i="7" l="1"/>
</calcChain>
</file>

<file path=xl/sharedStrings.xml><?xml version="1.0" encoding="utf-8"?>
<sst xmlns="http://schemas.openxmlformats.org/spreadsheetml/2006/main" count="94" uniqueCount="72">
  <si>
    <t>FUNZIONI STRUMENTALI</t>
  </si>
  <si>
    <t>INCARICHI SPECIFICI ATA</t>
  </si>
  <si>
    <t>ORE ECCEDENTI</t>
  </si>
  <si>
    <t>GRUPPO SPORTIVO</t>
  </si>
  <si>
    <t>AREE A RISCHIO</t>
  </si>
  <si>
    <t>VALORIZZAZIONE PERS. SCOL.</t>
  </si>
  <si>
    <t>TOTALE MOF</t>
  </si>
  <si>
    <t>ATA</t>
  </si>
  <si>
    <t>DOCENTI</t>
  </si>
  <si>
    <t>POSTI IN ORGANICO:</t>
  </si>
  <si>
    <t>VALORIZZAZIONE 
ATA</t>
  </si>
  <si>
    <t>INCARICHI 
 SPECIFICI ATA</t>
  </si>
  <si>
    <t>TOTALE</t>
  </si>
  <si>
    <t>AA (40%)</t>
  </si>
  <si>
    <t>CS (60%)</t>
  </si>
  <si>
    <t>2556/5</t>
  </si>
  <si>
    <t>2555/12</t>
  </si>
  <si>
    <t>2556/6</t>
  </si>
  <si>
    <t>TOT. VALORIZ. 
ATA E DOCENTI</t>
  </si>
  <si>
    <t>ATTIVITA' 
AGGIUNTIVE   -  FIS - ATA</t>
  </si>
  <si>
    <t>IL DIRIGENTE SCOLASTICO</t>
  </si>
  <si>
    <t>IL DSGA</t>
  </si>
  <si>
    <t>Sig.ra Anna Macchia</t>
  </si>
  <si>
    <t>VALORIZZAZIONE ATA</t>
  </si>
  <si>
    <t>INDENNITA' SOSTITUZIONE DSGA PER 30 GG</t>
  </si>
  <si>
    <t>RESIDUI</t>
  </si>
  <si>
    <t>FONDO ISTITUTO  A.S. 2025/2026</t>
  </si>
  <si>
    <t>TOTALE 
COMPLESSIVO PER A.S. 2025/26</t>
  </si>
  <si>
    <t>FONDO ISTITUTO 2025/2026</t>
  </si>
  <si>
    <t>FIS DOCENTI</t>
  </si>
  <si>
    <t>FIS ATA</t>
  </si>
  <si>
    <t>TOTALE FIS A DISPOSIZIONE (FIS + RESIDUO)</t>
  </si>
  <si>
    <t>CAPITOLO</t>
  </si>
  <si>
    <t>ATTIVITA'</t>
  </si>
  <si>
    <t>Nota MIM n. 11456 del 30/09/2025</t>
  </si>
  <si>
    <t>Prof.ssa Cristiana Ducoli Appolonia</t>
  </si>
  <si>
    <t>ATA + DOCENTI + VALORIZZAZIONE + PRATICA SPORTIVA + ORE ECC. + DSGA E SOST. TOT.</t>
  </si>
  <si>
    <t>4)   PRATICA SPORTIVA:    859.92</t>
  </si>
  <si>
    <t>2)   DOCENTI FIS (20.242,00) + VALORIZZAZIONE (6.795,09)</t>
  </si>
  <si>
    <t>Assgnazione prot. 26007 del 18/11/2025</t>
  </si>
  <si>
    <t>Assgnazione prot. 45974 del 6/12/25</t>
  </si>
  <si>
    <t>Assgnazione prot. 53517 del 6/12/25</t>
  </si>
  <si>
    <t>TOT.</t>
  </si>
  <si>
    <t>Assegnazione per pratiche pensionistiche</t>
  </si>
  <si>
    <t>MOF A.S. 2025/2026</t>
  </si>
  <si>
    <t>TOTALE INCARICHI SPECIFICI ATA</t>
  </si>
  <si>
    <t>Assegn. aggiuntiva per Incarichi Specifici</t>
  </si>
  <si>
    <t>TOTALE FONDO ISTITUTO 2025/2026</t>
  </si>
  <si>
    <t>Assegn. Ore Eccedenti</t>
  </si>
  <si>
    <t>TOTALE ORE ECCEDENTI</t>
  </si>
  <si>
    <t>Assegn. Indennità DSGA a.s. 2025/2026</t>
  </si>
  <si>
    <t>Assegn. Indennità DSGA a.s. 2023/2024</t>
  </si>
  <si>
    <t>Assegn. Indennità sost. DSGA - 1/1/22-31/08/24</t>
  </si>
  <si>
    <t>Assegn. Funzioni Strumentali</t>
  </si>
  <si>
    <t>TOTALE FUNZIONI STRUMENTALI</t>
  </si>
  <si>
    <t>DISPONIBILITA' PARZIALE FIS A.S. 2025/26</t>
  </si>
  <si>
    <t>DISPONIBILITA' FIS A.S. 2025/26 DA DISTRIBUIRE ATA/DOCENTI</t>
  </si>
  <si>
    <t>RISORSE PER PRATICHE PENSIONISTICHE PER PERSONALE ATA</t>
  </si>
  <si>
    <t>VALORIZZAZIONE DOC.</t>
  </si>
  <si>
    <t xml:space="preserve">TOTALE ATA CON PENSIONI </t>
  </si>
  <si>
    <t>1)   ATA FIS (8.281,29) + VAL. (2.642,53) + INCARICHI SPEC. (3.247,42)</t>
  </si>
  <si>
    <t>3)   FUNZ.STRUMENTALI:  3.330,63</t>
  </si>
  <si>
    <t>5)   ORE ECCEDENTI:     3.094,49</t>
  </si>
  <si>
    <t>Residui</t>
  </si>
  <si>
    <t xml:space="preserve">7)   SOST. DSGA:     578,70 + 64,11 </t>
  </si>
  <si>
    <t>6)   INDENNITA DSGA:  5.230,20 + + 296,00 + 279,12</t>
  </si>
  <si>
    <t>Nuove ris.</t>
  </si>
  <si>
    <t>INDENNITA' DSGA 25/26 (279,12+ 5.230,20)</t>
  </si>
  <si>
    <t>ASSEGNAZIONI INDENNITA' DSGA 2023/2024</t>
  </si>
  <si>
    <t>CON PRATICHE</t>
  </si>
  <si>
    <t>PENSIONISTICHE</t>
  </si>
  <si>
    <t>Artogne, 02 gennaio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</si>
</sst>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€-2]\ #,##0.00;[Red]\-[$€-2]\ #,##0.00"/>
    <numFmt numFmtId="165" formatCode="0.000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0" fontId="3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Border="1" applyAlignment="1"/>
    <xf numFmtId="44" fontId="2" fillId="0" borderId="0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0" fontId="2" fillId="3" borderId="1" xfId="0" applyFont="1" applyFill="1" applyBorder="1" applyAlignment="1">
      <alignment wrapText="1"/>
    </xf>
    <xf numFmtId="44" fontId="2" fillId="0" borderId="0" xfId="0" applyNumberFormat="1" applyFont="1" applyFill="1" applyBorder="1"/>
    <xf numFmtId="9" fontId="2" fillId="0" borderId="0" xfId="0" applyNumberFormat="1" applyFont="1" applyFill="1" applyBorder="1"/>
    <xf numFmtId="0" fontId="2" fillId="0" borderId="0" xfId="0" applyFont="1" applyFill="1" applyBorder="1"/>
    <xf numFmtId="166" fontId="0" fillId="0" borderId="1" xfId="0" applyNumberFormat="1" applyBorder="1"/>
    <xf numFmtId="166" fontId="5" fillId="0" borderId="0" xfId="0" applyNumberFormat="1" applyFont="1" applyBorder="1"/>
    <xf numFmtId="166" fontId="6" fillId="0" borderId="0" xfId="0" applyNumberFormat="1" applyFont="1" applyBorder="1"/>
    <xf numFmtId="44" fontId="2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/>
    <xf numFmtId="0" fontId="0" fillId="0" borderId="0" xfId="0" applyFill="1" applyBorder="1" applyAlignment="1"/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0" fontId="7" fillId="0" borderId="4" xfId="0" applyFont="1" applyBorder="1"/>
    <xf numFmtId="166" fontId="0" fillId="2" borderId="1" xfId="2" applyNumberFormat="1" applyFont="1" applyFill="1" applyBorder="1"/>
    <xf numFmtId="166" fontId="0" fillId="2" borderId="1" xfId="0" applyNumberFormat="1" applyFill="1" applyBorder="1"/>
    <xf numFmtId="166" fontId="5" fillId="2" borderId="1" xfId="0" applyNumberFormat="1" applyFont="1" applyFill="1" applyBorder="1"/>
    <xf numFmtId="0" fontId="0" fillId="0" borderId="0" xfId="0" applyFont="1" applyFill="1"/>
    <xf numFmtId="166" fontId="0" fillId="2" borderId="1" xfId="0" applyNumberFormat="1" applyFont="1" applyFill="1" applyBorder="1"/>
    <xf numFmtId="44" fontId="0" fillId="0" borderId="0" xfId="0" applyNumberFormat="1"/>
    <xf numFmtId="0" fontId="8" fillId="0" borderId="1" xfId="0" applyFont="1" applyBorder="1" applyAlignment="1">
      <alignment horizontal="center" wrapText="1"/>
    </xf>
    <xf numFmtId="0" fontId="0" fillId="4" borderId="0" xfId="0" applyFill="1"/>
    <xf numFmtId="0" fontId="0" fillId="0" borderId="0" xfId="0" applyFill="1"/>
    <xf numFmtId="166" fontId="2" fillId="4" borderId="1" xfId="0" applyNumberFormat="1" applyFont="1" applyFill="1" applyBorder="1"/>
    <xf numFmtId="166" fontId="6" fillId="4" borderId="1" xfId="0" applyNumberFormat="1" applyFont="1" applyFill="1" applyBorder="1"/>
    <xf numFmtId="0" fontId="0" fillId="5" borderId="0" xfId="0" applyFill="1"/>
    <xf numFmtId="44" fontId="2" fillId="5" borderId="10" xfId="0" applyNumberFormat="1" applyFont="1" applyFill="1" applyBorder="1"/>
    <xf numFmtId="9" fontId="2" fillId="5" borderId="5" xfId="0" applyNumberFormat="1" applyFont="1" applyFill="1" applyBorder="1"/>
    <xf numFmtId="0" fontId="2" fillId="5" borderId="6" xfId="0" applyFont="1" applyFill="1" applyBorder="1"/>
    <xf numFmtId="44" fontId="2" fillId="4" borderId="11" xfId="0" applyNumberFormat="1" applyFont="1" applyFill="1" applyBorder="1"/>
    <xf numFmtId="9" fontId="2" fillId="4" borderId="9" xfId="0" applyNumberFormat="1" applyFont="1" applyFill="1" applyBorder="1"/>
    <xf numFmtId="0" fontId="2" fillId="4" borderId="1" xfId="0" applyFont="1" applyFill="1" applyBorder="1" applyAlignment="1">
      <alignment vertical="center" wrapText="1"/>
    </xf>
    <xf numFmtId="44" fontId="2" fillId="4" borderId="1" xfId="0" applyNumberFormat="1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6" fontId="2" fillId="2" borderId="1" xfId="2" applyNumberFormat="1" applyFont="1" applyFill="1" applyBorder="1"/>
    <xf numFmtId="166" fontId="2" fillId="2" borderId="1" xfId="0" applyNumberFormat="1" applyFont="1" applyFill="1" applyBorder="1"/>
    <xf numFmtId="166" fontId="6" fillId="2" borderId="1" xfId="0" applyNumberFormat="1" applyFont="1" applyFill="1" applyBorder="1"/>
    <xf numFmtId="166" fontId="2" fillId="2" borderId="6" xfId="0" applyNumberFormat="1" applyFont="1" applyFill="1" applyBorder="1"/>
    <xf numFmtId="44" fontId="2" fillId="2" borderId="8" xfId="0" applyNumberFormat="1" applyFont="1" applyFill="1" applyBorder="1"/>
    <xf numFmtId="166" fontId="6" fillId="2" borderId="1" xfId="0" applyNumberFormat="1" applyFont="1" applyFill="1" applyBorder="1" applyAlignment="1"/>
    <xf numFmtId="9" fontId="2" fillId="4" borderId="1" xfId="0" applyNumberFormat="1" applyFont="1" applyFill="1" applyBorder="1"/>
    <xf numFmtId="9" fontId="2" fillId="5" borderId="1" xfId="0" applyNumberFormat="1" applyFont="1" applyFill="1" applyBorder="1"/>
    <xf numFmtId="166" fontId="2" fillId="5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9" fillId="0" borderId="0" xfId="0" applyFont="1"/>
    <xf numFmtId="164" fontId="10" fillId="2" borderId="1" xfId="0" applyNumberFormat="1" applyFont="1" applyFill="1" applyBorder="1"/>
    <xf numFmtId="165" fontId="0" fillId="0" borderId="0" xfId="0" applyNumberFormat="1" applyFill="1"/>
    <xf numFmtId="166" fontId="5" fillId="0" borderId="0" xfId="0" applyNumberFormat="1" applyFont="1" applyFill="1" applyBorder="1"/>
    <xf numFmtId="166" fontId="1" fillId="2" borderId="1" xfId="2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2" fillId="0" borderId="0" xfId="0" applyNumberFormat="1" applyFont="1" applyFill="1" applyBorder="1"/>
    <xf numFmtId="164" fontId="10" fillId="2" borderId="3" xfId="0" applyNumberFormat="1" applyFont="1" applyFill="1" applyBorder="1"/>
    <xf numFmtId="0" fontId="10" fillId="2" borderId="1" xfId="0" applyFont="1" applyFill="1" applyBorder="1"/>
    <xf numFmtId="164" fontId="2" fillId="0" borderId="0" xfId="0" applyNumberFormat="1" applyFont="1"/>
    <xf numFmtId="44" fontId="2" fillId="2" borderId="15" xfId="0" applyNumberFormat="1" applyFont="1" applyFill="1" applyBorder="1"/>
    <xf numFmtId="166" fontId="2" fillId="2" borderId="15" xfId="0" applyNumberFormat="1" applyFont="1" applyFill="1" applyBorder="1"/>
    <xf numFmtId="44" fontId="0" fillId="0" borderId="0" xfId="0" applyNumberFormat="1" applyFont="1"/>
    <xf numFmtId="0" fontId="2" fillId="4" borderId="16" xfId="0" applyFont="1" applyFill="1" applyBorder="1"/>
    <xf numFmtId="44" fontId="2" fillId="4" borderId="1" xfId="0" applyNumberFormat="1" applyFont="1" applyFill="1" applyBorder="1"/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 applyBorder="1"/>
    <xf numFmtId="0" fontId="8" fillId="4" borderId="0" xfId="0" applyFont="1" applyFill="1"/>
    <xf numFmtId="0" fontId="9" fillId="4" borderId="0" xfId="0" applyFont="1" applyFill="1"/>
    <xf numFmtId="0" fontId="8" fillId="4" borderId="0" xfId="0" applyFont="1" applyFill="1" applyBorder="1" applyAlignment="1">
      <alignment wrapText="1"/>
    </xf>
    <xf numFmtId="4" fontId="9" fillId="4" borderId="0" xfId="0" applyNumberFormat="1" applyFont="1" applyFill="1"/>
    <xf numFmtId="0" fontId="8" fillId="5" borderId="0" xfId="0" applyFont="1" applyFill="1"/>
    <xf numFmtId="0" fontId="9" fillId="5" borderId="0" xfId="0" applyFont="1" applyFill="1"/>
    <xf numFmtId="4" fontId="9" fillId="5" borderId="0" xfId="0" applyNumberFormat="1" applyFont="1" applyFill="1"/>
    <xf numFmtId="0" fontId="2" fillId="0" borderId="1" xfId="0" applyFont="1" applyBorder="1"/>
    <xf numFmtId="164" fontId="2" fillId="0" borderId="1" xfId="0" applyNumberFormat="1" applyFont="1" applyBorder="1"/>
    <xf numFmtId="166" fontId="2" fillId="3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6" fontId="2" fillId="0" borderId="0" xfId="0" applyNumberFormat="1" applyFont="1"/>
    <xf numFmtId="166" fontId="6" fillId="0" borderId="0" xfId="0" applyNumberFormat="1" applyFont="1" applyBorder="1" applyAlignment="1">
      <alignment horizontal="center" wrapText="1"/>
    </xf>
    <xf numFmtId="166" fontId="11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vertical="center"/>
    </xf>
    <xf numFmtId="0" fontId="2" fillId="2" borderId="11" xfId="0" applyFont="1" applyFill="1" applyBorder="1" applyAlignment="1"/>
    <xf numFmtId="0" fontId="2" fillId="2" borderId="9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10" xfId="0" applyFont="1" applyFill="1" applyBorder="1" applyAlignment="1"/>
    <xf numFmtId="0" fontId="2" fillId="2" borderId="5" xfId="0" applyFont="1" applyFill="1" applyBorder="1" applyAlignment="1"/>
    <xf numFmtId="0" fontId="2" fillId="2" borderId="7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0" borderId="1" xfId="0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10" fillId="2" borderId="2" xfId="0" applyFont="1" applyFill="1" applyBorder="1" applyAlignment="1"/>
    <xf numFmtId="0" fontId="0" fillId="2" borderId="3" xfId="0" applyFont="1" applyFill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Normal 3" xfId="1" xr:uid="{00000000-0005-0000-0000-000000000000}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tabSelected="1" zoomScale="120" zoomScaleNormal="120" workbookViewId="0">
      <selection activeCell="H68" sqref="H68"/>
    </sheetView>
  </sheetViews>
  <sheetFormatPr defaultColWidth="8.88671875" defaultRowHeight="14.4" x14ac:dyDescent="0.3"/>
  <cols>
    <col min="1" max="1" width="20.6640625" customWidth="1"/>
    <col min="2" max="2" width="5.5546875" customWidth="1"/>
    <col min="3" max="3" width="12.88671875" customWidth="1"/>
    <col min="4" max="4" width="9.33203125" customWidth="1"/>
    <col min="5" max="5" width="15.109375" customWidth="1"/>
    <col min="6" max="6" width="13.88671875" customWidth="1"/>
    <col min="7" max="7" width="12.109375" customWidth="1"/>
    <col min="8" max="8" width="13.109375" customWidth="1"/>
    <col min="9" max="9" width="12.33203125" customWidth="1"/>
    <col min="10" max="10" width="120.6640625" customWidth="1"/>
    <col min="18" max="18" width="8.88671875" customWidth="1"/>
    <col min="62" max="63" width="8.88671875" customWidth="1"/>
    <col min="65" max="65" width="8.88671875" customWidth="1"/>
  </cols>
  <sheetData>
    <row r="1" spans="1:10" ht="19.95" customHeight="1" thickBot="1" x14ac:dyDescent="0.35"/>
    <row r="2" spans="1:10" ht="24" thickBot="1" x14ac:dyDescent="0.5">
      <c r="B2" s="8" t="s">
        <v>26</v>
      </c>
      <c r="C2" s="9"/>
      <c r="D2" s="9"/>
      <c r="E2" s="36"/>
    </row>
    <row r="3" spans="1:10" ht="15" thickBot="1" x14ac:dyDescent="0.35">
      <c r="B3" s="1"/>
      <c r="C3" s="1"/>
      <c r="D3" s="1"/>
    </row>
    <row r="4" spans="1:10" ht="15" thickBot="1" x14ac:dyDescent="0.35">
      <c r="B4" s="5" t="s">
        <v>9</v>
      </c>
      <c r="C4" s="6"/>
      <c r="D4" s="7">
        <v>79</v>
      </c>
    </row>
    <row r="5" spans="1:10" ht="43.8" thickBot="1" x14ac:dyDescent="0.35">
      <c r="B5" s="1"/>
      <c r="C5" s="1"/>
      <c r="D5" s="1"/>
      <c r="F5" s="75" t="s">
        <v>39</v>
      </c>
      <c r="G5" s="75" t="s">
        <v>40</v>
      </c>
      <c r="H5" s="75" t="s">
        <v>41</v>
      </c>
      <c r="I5" s="75" t="s">
        <v>63</v>
      </c>
    </row>
    <row r="6" spans="1:10" s="4" customFormat="1" ht="27" customHeight="1" thickBot="1" x14ac:dyDescent="0.45">
      <c r="B6" s="125" t="s">
        <v>44</v>
      </c>
      <c r="C6" s="126"/>
      <c r="D6" s="126"/>
      <c r="E6" s="84">
        <v>50243.63</v>
      </c>
      <c r="F6" s="85">
        <v>161.15</v>
      </c>
      <c r="G6" s="85">
        <v>1753.67</v>
      </c>
      <c r="H6" s="85">
        <v>409.4</v>
      </c>
      <c r="I6" s="77">
        <f>G31</f>
        <v>2373.65</v>
      </c>
    </row>
    <row r="7" spans="1:10" x14ac:dyDescent="0.3">
      <c r="B7" s="1"/>
      <c r="C7" s="1"/>
      <c r="D7" s="1"/>
      <c r="H7" s="102" t="s">
        <v>42</v>
      </c>
      <c r="I7" s="103">
        <f>E6+F6+G6+H6+I6</f>
        <v>54941.5</v>
      </c>
    </row>
    <row r="8" spans="1:10" x14ac:dyDescent="0.3">
      <c r="B8" s="1"/>
      <c r="C8" s="1"/>
      <c r="D8" s="1"/>
      <c r="H8" s="1"/>
      <c r="I8" s="86"/>
    </row>
    <row r="9" spans="1:10" ht="57.6" x14ac:dyDescent="0.3">
      <c r="A9" s="74" t="s">
        <v>32</v>
      </c>
      <c r="B9" s="127" t="s">
        <v>33</v>
      </c>
      <c r="C9" s="128"/>
      <c r="D9" s="128"/>
      <c r="E9" s="129"/>
      <c r="F9" s="43" t="s">
        <v>34</v>
      </c>
      <c r="G9" s="12" t="s">
        <v>25</v>
      </c>
      <c r="H9" s="13" t="s">
        <v>27</v>
      </c>
      <c r="I9" s="107"/>
    </row>
    <row r="10" spans="1:10" x14ac:dyDescent="0.3">
      <c r="A10" s="72" t="s">
        <v>16</v>
      </c>
      <c r="B10" s="122" t="s">
        <v>3</v>
      </c>
      <c r="C10" s="123"/>
      <c r="D10" s="123"/>
      <c r="E10" s="124"/>
      <c r="F10" s="37">
        <v>643.17999999999995</v>
      </c>
      <c r="G10" s="60">
        <v>216.74</v>
      </c>
      <c r="H10" s="39">
        <f>SUM(F10:G10)</f>
        <v>859.92</v>
      </c>
      <c r="I10" s="22">
        <f>H10</f>
        <v>859.92</v>
      </c>
    </row>
    <row r="11" spans="1:10" x14ac:dyDescent="0.3">
      <c r="A11" s="72" t="s">
        <v>15</v>
      </c>
      <c r="B11" s="119" t="s">
        <v>28</v>
      </c>
      <c r="C11" s="120"/>
      <c r="D11" s="120"/>
      <c r="E11" s="121"/>
      <c r="F11" s="37">
        <v>32688.38</v>
      </c>
      <c r="G11" s="39">
        <v>1234.4100000000001</v>
      </c>
      <c r="H11" s="39">
        <f>SUM(F11:G11)</f>
        <v>33922.79</v>
      </c>
      <c r="I11" s="21"/>
    </row>
    <row r="12" spans="1:10" x14ac:dyDescent="0.3">
      <c r="A12" s="72" t="s">
        <v>15</v>
      </c>
      <c r="B12" s="119" t="s">
        <v>43</v>
      </c>
      <c r="C12" s="120"/>
      <c r="D12" s="120"/>
      <c r="E12" s="121"/>
      <c r="F12" s="37">
        <v>409.4</v>
      </c>
      <c r="G12" s="37"/>
      <c r="H12" s="37"/>
    </row>
    <row r="13" spans="1:10" x14ac:dyDescent="0.3">
      <c r="A13" s="72" t="s">
        <v>15</v>
      </c>
      <c r="B13" s="119" t="s">
        <v>51</v>
      </c>
      <c r="C13" s="120"/>
      <c r="D13" s="120"/>
      <c r="E13" s="121"/>
      <c r="F13" s="37">
        <v>296</v>
      </c>
      <c r="G13" s="37"/>
      <c r="H13" s="37"/>
      <c r="I13" s="79"/>
    </row>
    <row r="14" spans="1:10" x14ac:dyDescent="0.3">
      <c r="A14" s="72" t="s">
        <v>15</v>
      </c>
      <c r="B14" s="119" t="s">
        <v>52</v>
      </c>
      <c r="C14" s="120"/>
      <c r="D14" s="120"/>
      <c r="E14" s="121"/>
      <c r="F14" s="37">
        <v>64.11</v>
      </c>
      <c r="G14" s="37"/>
      <c r="H14" s="37"/>
      <c r="I14" s="79"/>
    </row>
    <row r="15" spans="1:10" x14ac:dyDescent="0.3">
      <c r="A15" s="72" t="s">
        <v>15</v>
      </c>
      <c r="B15" s="119" t="s">
        <v>50</v>
      </c>
      <c r="C15" s="120"/>
      <c r="D15" s="120"/>
      <c r="E15" s="121"/>
      <c r="F15" s="37">
        <v>279.12</v>
      </c>
      <c r="G15" s="37"/>
      <c r="H15" s="37"/>
      <c r="I15" s="81"/>
    </row>
    <row r="16" spans="1:10" x14ac:dyDescent="0.3">
      <c r="A16" s="72"/>
      <c r="B16" s="122" t="s">
        <v>47</v>
      </c>
      <c r="C16" s="123"/>
      <c r="D16" s="123"/>
      <c r="E16" s="124"/>
      <c r="F16" s="37"/>
      <c r="G16" s="37"/>
      <c r="H16" s="80">
        <f>F11+F12+F13+F14+F15</f>
        <v>33737.01</v>
      </c>
      <c r="I16" s="82">
        <f>H11+F12+F13+F14+F15</f>
        <v>34971.420000000006</v>
      </c>
      <c r="J16" s="45"/>
    </row>
    <row r="17" spans="1:9" s="40" customFormat="1" x14ac:dyDescent="0.3">
      <c r="A17" s="73"/>
      <c r="B17" s="122" t="s">
        <v>0</v>
      </c>
      <c r="C17" s="123"/>
      <c r="D17" s="123"/>
      <c r="E17" s="124"/>
      <c r="F17" s="37">
        <v>3217.41</v>
      </c>
      <c r="G17" s="41"/>
      <c r="H17" s="41">
        <f>SUM(F17:G17)</f>
        <v>3217.41</v>
      </c>
      <c r="I17" s="83"/>
    </row>
    <row r="18" spans="1:9" s="40" customFormat="1" x14ac:dyDescent="0.3">
      <c r="A18" s="73" t="s">
        <v>15</v>
      </c>
      <c r="B18" s="119" t="s">
        <v>53</v>
      </c>
      <c r="C18" s="120"/>
      <c r="D18" s="120"/>
      <c r="E18" s="121"/>
      <c r="F18" s="37">
        <v>113.22</v>
      </c>
      <c r="G18" s="41"/>
      <c r="H18" s="41">
        <f>F18</f>
        <v>113.22</v>
      </c>
      <c r="I18" s="83"/>
    </row>
    <row r="19" spans="1:9" s="40" customFormat="1" x14ac:dyDescent="0.3">
      <c r="A19" s="73"/>
      <c r="B19" s="122" t="s">
        <v>54</v>
      </c>
      <c r="C19" s="123"/>
      <c r="D19" s="123"/>
      <c r="E19" s="124"/>
      <c r="F19" s="37"/>
      <c r="G19" s="41"/>
      <c r="H19" s="41"/>
      <c r="I19" s="83">
        <f>H17+H18</f>
        <v>3330.6299999999997</v>
      </c>
    </row>
    <row r="20" spans="1:9" x14ac:dyDescent="0.3">
      <c r="A20" s="72" t="s">
        <v>15</v>
      </c>
      <c r="B20" s="119" t="s">
        <v>1</v>
      </c>
      <c r="C20" s="120"/>
      <c r="D20" s="120"/>
      <c r="E20" s="121"/>
      <c r="F20" s="37">
        <v>2522.83</v>
      </c>
      <c r="G20" s="38"/>
      <c r="H20" s="39">
        <f t="shared" ref="H20" si="0">SUM(F20:G20)</f>
        <v>2522.83</v>
      </c>
      <c r="I20" s="78"/>
    </row>
    <row r="21" spans="1:9" x14ac:dyDescent="0.3">
      <c r="A21" s="72" t="s">
        <v>17</v>
      </c>
      <c r="B21" s="119" t="s">
        <v>46</v>
      </c>
      <c r="C21" s="120"/>
      <c r="D21" s="120"/>
      <c r="E21" s="121"/>
      <c r="F21" s="37">
        <v>161.15</v>
      </c>
      <c r="G21" s="38"/>
      <c r="H21" s="39">
        <f>F21+G21</f>
        <v>161.15</v>
      </c>
      <c r="I21" s="79"/>
    </row>
    <row r="22" spans="1:9" x14ac:dyDescent="0.3">
      <c r="A22" s="72" t="s">
        <v>17</v>
      </c>
      <c r="B22" s="119" t="s">
        <v>46</v>
      </c>
      <c r="C22" s="120"/>
      <c r="D22" s="120"/>
      <c r="E22" s="121"/>
      <c r="F22" s="37">
        <v>132.46</v>
      </c>
      <c r="G22" s="38"/>
      <c r="H22" s="39">
        <f>F22+G22</f>
        <v>132.46</v>
      </c>
      <c r="I22" s="79"/>
    </row>
    <row r="23" spans="1:9" x14ac:dyDescent="0.3">
      <c r="A23" s="72" t="s">
        <v>17</v>
      </c>
      <c r="B23" s="119" t="s">
        <v>46</v>
      </c>
      <c r="C23" s="120"/>
      <c r="D23" s="120"/>
      <c r="E23" s="121"/>
      <c r="F23" s="37">
        <v>430.98</v>
      </c>
      <c r="G23" s="38"/>
      <c r="H23" s="39">
        <f>F23+G23</f>
        <v>430.98</v>
      </c>
      <c r="I23" s="81"/>
    </row>
    <row r="24" spans="1:9" x14ac:dyDescent="0.3">
      <c r="A24" s="72"/>
      <c r="B24" s="122" t="s">
        <v>45</v>
      </c>
      <c r="C24" s="123"/>
      <c r="D24" s="123"/>
      <c r="E24" s="124"/>
      <c r="F24" s="37"/>
      <c r="G24" s="38"/>
      <c r="H24" s="39"/>
      <c r="I24" s="81">
        <f>H20+H21+H22+H23</f>
        <v>3247.42</v>
      </c>
    </row>
    <row r="25" spans="1:9" x14ac:dyDescent="0.3">
      <c r="A25" s="72" t="s">
        <v>17</v>
      </c>
      <c r="B25" s="119" t="s">
        <v>2</v>
      </c>
      <c r="C25" s="120"/>
      <c r="D25" s="120"/>
      <c r="E25" s="121"/>
      <c r="F25" s="37">
        <v>1789.24</v>
      </c>
      <c r="G25" s="39">
        <v>867.47</v>
      </c>
      <c r="H25" s="39">
        <f>F25+G25</f>
        <v>2656.71</v>
      </c>
      <c r="I25" s="21"/>
    </row>
    <row r="26" spans="1:9" x14ac:dyDescent="0.3">
      <c r="A26" s="72" t="s">
        <v>17</v>
      </c>
      <c r="B26" s="119" t="s">
        <v>48</v>
      </c>
      <c r="C26" s="120"/>
      <c r="D26" s="120"/>
      <c r="E26" s="121"/>
      <c r="F26" s="37">
        <v>437.78</v>
      </c>
      <c r="G26" s="39"/>
      <c r="H26" s="39">
        <f>F26</f>
        <v>437.78</v>
      </c>
      <c r="I26" s="21"/>
    </row>
    <row r="27" spans="1:9" x14ac:dyDescent="0.3">
      <c r="A27" s="72"/>
      <c r="B27" s="122" t="s">
        <v>49</v>
      </c>
      <c r="C27" s="123"/>
      <c r="D27" s="123"/>
      <c r="E27" s="124"/>
      <c r="F27" s="37"/>
      <c r="G27" s="39"/>
      <c r="H27" s="39"/>
      <c r="I27" s="22">
        <f>H25+H26</f>
        <v>3094.49</v>
      </c>
    </row>
    <row r="28" spans="1:9" x14ac:dyDescent="0.3">
      <c r="A28" s="72" t="s">
        <v>15</v>
      </c>
      <c r="B28" s="119" t="s">
        <v>4</v>
      </c>
      <c r="C28" s="120"/>
      <c r="D28" s="120"/>
      <c r="E28" s="121"/>
      <c r="F28" s="37">
        <v>0</v>
      </c>
      <c r="G28" s="38">
        <v>0</v>
      </c>
      <c r="H28" s="39">
        <v>0</v>
      </c>
      <c r="I28" s="21"/>
    </row>
    <row r="29" spans="1:9" x14ac:dyDescent="0.3">
      <c r="A29" s="72" t="s">
        <v>15</v>
      </c>
      <c r="B29" s="119" t="s">
        <v>5</v>
      </c>
      <c r="C29" s="120"/>
      <c r="D29" s="120"/>
      <c r="E29" s="121"/>
      <c r="F29" s="37">
        <v>9382.59</v>
      </c>
      <c r="G29" s="38">
        <v>55.03</v>
      </c>
      <c r="H29" s="39">
        <f>F29+G29</f>
        <v>9437.6200000000008</v>
      </c>
      <c r="I29" s="79"/>
    </row>
    <row r="30" spans="1:9" x14ac:dyDescent="0.3">
      <c r="A30" s="72"/>
      <c r="B30" s="119"/>
      <c r="C30" s="120"/>
      <c r="D30" s="120"/>
      <c r="E30" s="121"/>
      <c r="F30" s="37"/>
      <c r="G30" s="38"/>
      <c r="H30" s="39"/>
      <c r="I30" s="82">
        <f>H29</f>
        <v>9437.6200000000008</v>
      </c>
    </row>
    <row r="31" spans="1:9" x14ac:dyDescent="0.3">
      <c r="A31" s="3"/>
      <c r="B31" s="118"/>
      <c r="C31" s="118"/>
      <c r="D31" s="118"/>
      <c r="E31" s="61" t="s">
        <v>6</v>
      </c>
      <c r="F31" s="62">
        <f>SUM(F10:F30)</f>
        <v>52567.850000000006</v>
      </c>
      <c r="G31" s="63">
        <f>SUM(G10:G30)</f>
        <v>2373.65</v>
      </c>
      <c r="H31" s="64">
        <f>F31+G31</f>
        <v>54941.500000000007</v>
      </c>
      <c r="I31" s="22">
        <f>SUM(I10:I30)</f>
        <v>54941.5</v>
      </c>
    </row>
    <row r="32" spans="1:9" ht="15" thickBot="1" x14ac:dyDescent="0.35"/>
    <row r="33" spans="2:10" s="1" customFormat="1" x14ac:dyDescent="0.3">
      <c r="B33" s="113" t="s">
        <v>31</v>
      </c>
      <c r="C33" s="114"/>
      <c r="D33" s="114"/>
      <c r="E33" s="114"/>
      <c r="F33" s="114"/>
      <c r="G33" s="65">
        <f>I16</f>
        <v>34971.420000000006</v>
      </c>
      <c r="H33" s="106"/>
      <c r="I33" s="2"/>
    </row>
    <row r="34" spans="2:10" x14ac:dyDescent="0.3">
      <c r="B34" s="115" t="s">
        <v>67</v>
      </c>
      <c r="C34" s="116"/>
      <c r="D34" s="116"/>
      <c r="E34" s="116"/>
      <c r="F34" s="117"/>
      <c r="G34" s="66">
        <v>5509.32</v>
      </c>
      <c r="H34" s="106"/>
    </row>
    <row r="35" spans="2:10" x14ac:dyDescent="0.3">
      <c r="B35" s="115" t="s">
        <v>24</v>
      </c>
      <c r="C35" s="116"/>
      <c r="D35" s="116"/>
      <c r="E35" s="116"/>
      <c r="F35" s="116"/>
      <c r="G35" s="66">
        <v>578.70000000000005</v>
      </c>
      <c r="H35" s="106"/>
    </row>
    <row r="36" spans="2:10" x14ac:dyDescent="0.3">
      <c r="B36" s="115" t="s">
        <v>68</v>
      </c>
      <c r="C36" s="116"/>
      <c r="D36" s="116"/>
      <c r="E36" s="116"/>
      <c r="F36" s="116"/>
      <c r="G36" s="87">
        <v>360.11</v>
      </c>
      <c r="H36" s="106"/>
    </row>
    <row r="37" spans="2:10" ht="15" thickBot="1" x14ac:dyDescent="0.35">
      <c r="B37" s="110" t="s">
        <v>55</v>
      </c>
      <c r="C37" s="111"/>
      <c r="D37" s="111"/>
      <c r="E37" s="111"/>
      <c r="F37" s="111"/>
      <c r="G37" s="88">
        <f>G33-G34-G35-G36</f>
        <v>28523.290000000005</v>
      </c>
      <c r="H37" s="106"/>
      <c r="I37" s="2"/>
    </row>
    <row r="38" spans="2:10" ht="15" thickBot="1" x14ac:dyDescent="0.35">
      <c r="B38" s="110" t="s">
        <v>57</v>
      </c>
      <c r="C38" s="111"/>
      <c r="D38" s="111"/>
      <c r="E38" s="111"/>
      <c r="F38" s="111"/>
      <c r="G38" s="63">
        <v>409.4</v>
      </c>
      <c r="H38" s="106"/>
      <c r="I38" s="2"/>
    </row>
    <row r="39" spans="2:10" ht="15" thickBot="1" x14ac:dyDescent="0.35">
      <c r="B39" s="110" t="s">
        <v>56</v>
      </c>
      <c r="C39" s="111"/>
      <c r="D39" s="111"/>
      <c r="E39" s="111"/>
      <c r="F39" s="111"/>
      <c r="G39" s="63">
        <f>G37-G38</f>
        <v>28113.890000000003</v>
      </c>
      <c r="H39" s="106"/>
      <c r="I39" s="2"/>
    </row>
    <row r="40" spans="2:10" ht="15" thickBot="1" x14ac:dyDescent="0.35">
      <c r="B40" s="10"/>
      <c r="C40" s="10"/>
      <c r="D40" s="10"/>
      <c r="E40" s="10"/>
      <c r="F40" s="10"/>
      <c r="G40" s="11"/>
      <c r="I40" s="89"/>
    </row>
    <row r="41" spans="2:10" x14ac:dyDescent="0.3">
      <c r="C41" s="48" t="s">
        <v>29</v>
      </c>
      <c r="D41" s="48"/>
      <c r="E41" s="49">
        <f>G39*72/100</f>
        <v>20242.000800000002</v>
      </c>
      <c r="F41" s="50">
        <v>0.72</v>
      </c>
      <c r="G41" s="51" t="s">
        <v>8</v>
      </c>
    </row>
    <row r="42" spans="2:10" ht="32.4" customHeight="1" thickBot="1" x14ac:dyDescent="0.35">
      <c r="C42" s="44" t="s">
        <v>30</v>
      </c>
      <c r="D42" s="44"/>
      <c r="E42" s="52">
        <f>G39*28/100</f>
        <v>7871.8892000000005</v>
      </c>
      <c r="F42" s="53">
        <v>0.28000000000000003</v>
      </c>
      <c r="G42" s="90" t="s">
        <v>7</v>
      </c>
      <c r="H42" s="71" t="s">
        <v>59</v>
      </c>
      <c r="I42" s="91">
        <f>E42+G38</f>
        <v>8281.2892000000011</v>
      </c>
    </row>
    <row r="43" spans="2:10" x14ac:dyDescent="0.3">
      <c r="E43" s="17">
        <f>SUM(E41:E42)</f>
        <v>28113.890000000003</v>
      </c>
      <c r="F43" s="18"/>
      <c r="G43" s="19"/>
    </row>
    <row r="44" spans="2:10" ht="43.2" x14ac:dyDescent="0.3">
      <c r="E44" s="54" t="s">
        <v>19</v>
      </c>
      <c r="F44" s="55">
        <f>E42</f>
        <v>7871.8892000000005</v>
      </c>
      <c r="G44" s="58"/>
      <c r="H44" s="58"/>
      <c r="I44" s="59"/>
      <c r="J44" s="1"/>
    </row>
    <row r="45" spans="2:10" x14ac:dyDescent="0.3">
      <c r="E45" s="26"/>
      <c r="F45" s="27"/>
      <c r="G45" s="28"/>
      <c r="H45" s="28"/>
      <c r="I45" s="28"/>
      <c r="J45" s="1"/>
    </row>
    <row r="46" spans="2:10" x14ac:dyDescent="0.3">
      <c r="E46" s="54" t="s">
        <v>13</v>
      </c>
      <c r="F46" s="56">
        <f>ROUND(F44*40/100,2)</f>
        <v>3148.76</v>
      </c>
      <c r="G46" s="108" t="s">
        <v>69</v>
      </c>
      <c r="H46" s="108" t="s">
        <v>70</v>
      </c>
      <c r="I46" s="109">
        <f>F46+F12</f>
        <v>3558.1600000000003</v>
      </c>
      <c r="J46" s="1"/>
    </row>
    <row r="47" spans="2:10" x14ac:dyDescent="0.3">
      <c r="E47" s="54" t="s">
        <v>14</v>
      </c>
      <c r="F47" s="56">
        <f>ROUND(F44*60/100,2)</f>
        <v>4723.13</v>
      </c>
      <c r="G47" s="30"/>
      <c r="H47" s="30"/>
      <c r="I47" s="109">
        <f>F47</f>
        <v>4723.13</v>
      </c>
      <c r="J47" s="1"/>
    </row>
    <row r="48" spans="2:10" x14ac:dyDescent="0.3">
      <c r="E48" s="54" t="s">
        <v>12</v>
      </c>
      <c r="F48" s="57">
        <f>SUM(F46:F47)</f>
        <v>7871.89</v>
      </c>
      <c r="G48" s="31"/>
      <c r="H48" s="31"/>
      <c r="I48" s="109">
        <f>SUM(I46:I47)</f>
        <v>8281.2900000000009</v>
      </c>
      <c r="J48" s="1"/>
    </row>
    <row r="49" spans="1:10" x14ac:dyDescent="0.3">
      <c r="E49" s="33"/>
      <c r="F49" s="34"/>
      <c r="G49" s="33"/>
      <c r="H49" s="33"/>
      <c r="I49" s="35"/>
    </row>
    <row r="50" spans="1:10" ht="40.950000000000003" customHeight="1" x14ac:dyDescent="0.3">
      <c r="A50" s="112" t="s">
        <v>18</v>
      </c>
      <c r="B50" s="112"/>
      <c r="C50" s="67">
        <f>I30</f>
        <v>9437.6200000000008</v>
      </c>
      <c r="D50" s="25"/>
      <c r="E50" s="92" t="s">
        <v>10</v>
      </c>
      <c r="F50" s="55">
        <f>$C$50*$F$42</f>
        <v>2642.5336000000007</v>
      </c>
      <c r="G50" s="58"/>
      <c r="H50" s="58"/>
      <c r="I50" s="59"/>
    </row>
    <row r="51" spans="1:10" x14ac:dyDescent="0.3">
      <c r="A51" s="69" t="s">
        <v>58</v>
      </c>
      <c r="B51" s="69">
        <v>0.72</v>
      </c>
      <c r="C51" s="70">
        <f>C50*72/100</f>
        <v>6795.0864000000001</v>
      </c>
      <c r="E51" s="26"/>
      <c r="F51" s="32"/>
      <c r="G51" s="28"/>
      <c r="H51" s="28"/>
      <c r="I51" s="28"/>
    </row>
    <row r="52" spans="1:10" x14ac:dyDescent="0.3">
      <c r="A52" s="68" t="s">
        <v>23</v>
      </c>
      <c r="B52" s="68">
        <v>0.28000000000000003</v>
      </c>
      <c r="C52" s="46">
        <f>C50*28/100</f>
        <v>2642.5336000000007</v>
      </c>
      <c r="E52" s="54" t="s">
        <v>13</v>
      </c>
      <c r="F52" s="56">
        <f>F50*40/100</f>
        <v>1057.0134400000002</v>
      </c>
      <c r="G52" s="30"/>
      <c r="H52" s="30"/>
      <c r="I52" s="29"/>
    </row>
    <row r="53" spans="1:10" x14ac:dyDescent="0.3">
      <c r="B53" s="1"/>
      <c r="C53" s="63">
        <f>C51+C52</f>
        <v>9437.6200000000008</v>
      </c>
      <c r="E53" s="54" t="s">
        <v>14</v>
      </c>
      <c r="F53" s="56">
        <f>F50*60/100</f>
        <v>1585.5201600000003</v>
      </c>
      <c r="G53" s="30"/>
      <c r="H53" s="30"/>
      <c r="I53" s="29"/>
    </row>
    <row r="54" spans="1:10" x14ac:dyDescent="0.3">
      <c r="E54" s="54" t="s">
        <v>12</v>
      </c>
      <c r="F54" s="56">
        <f>SUM(F52:F53)</f>
        <v>2642.5336000000007</v>
      </c>
      <c r="G54" s="31"/>
      <c r="H54" s="31"/>
      <c r="I54" s="29"/>
    </row>
    <row r="56" spans="1:10" ht="28.8" x14ac:dyDescent="0.3">
      <c r="E56" s="16" t="s">
        <v>11</v>
      </c>
      <c r="F56" s="24">
        <f>H20</f>
        <v>2522.83</v>
      </c>
      <c r="G56" s="23" t="s">
        <v>66</v>
      </c>
      <c r="H56" s="23">
        <v>724.59</v>
      </c>
      <c r="I56" s="104">
        <f>F56+H56</f>
        <v>3247.42</v>
      </c>
    </row>
    <row r="57" spans="1:10" x14ac:dyDescent="0.3">
      <c r="E57" s="14"/>
      <c r="F57" s="15"/>
      <c r="G57" s="3"/>
      <c r="H57" s="3"/>
      <c r="I57" s="104"/>
    </row>
    <row r="58" spans="1:10" x14ac:dyDescent="0.3">
      <c r="E58" s="71" t="s">
        <v>13</v>
      </c>
      <c r="F58" s="47">
        <f>ROUND(F56*40/100,2)</f>
        <v>1009.13</v>
      </c>
      <c r="G58" s="105" t="s">
        <v>66</v>
      </c>
      <c r="H58" s="105">
        <v>161.15</v>
      </c>
      <c r="I58" s="104">
        <f t="shared" ref="I58:I59" si="1">F58+H58</f>
        <v>1170.28</v>
      </c>
    </row>
    <row r="59" spans="1:10" x14ac:dyDescent="0.3">
      <c r="E59" s="71" t="s">
        <v>14</v>
      </c>
      <c r="F59" s="47">
        <f>ROUND(F56*60/100,2)</f>
        <v>1513.7</v>
      </c>
      <c r="G59" s="105" t="s">
        <v>66</v>
      </c>
      <c r="H59" s="105">
        <v>563.44000000000005</v>
      </c>
      <c r="I59" s="104">
        <f t="shared" si="1"/>
        <v>2077.1400000000003</v>
      </c>
    </row>
    <row r="60" spans="1:10" x14ac:dyDescent="0.3">
      <c r="E60" s="71" t="s">
        <v>12</v>
      </c>
      <c r="F60" s="46">
        <f>SUM(F58:F59)</f>
        <v>2522.83</v>
      </c>
      <c r="G60" s="20"/>
      <c r="H60" s="20"/>
      <c r="I60" s="46">
        <f>SUM(I58:I59)</f>
        <v>3247.42</v>
      </c>
    </row>
    <row r="61" spans="1:10" x14ac:dyDescent="0.3">
      <c r="J61" s="1"/>
    </row>
    <row r="62" spans="1:10" ht="17.25" customHeight="1" x14ac:dyDescent="0.3">
      <c r="B62" s="95" t="s">
        <v>60</v>
      </c>
      <c r="C62" s="96"/>
      <c r="D62" s="96"/>
      <c r="E62" s="97"/>
      <c r="F62" s="96"/>
      <c r="G62" s="96">
        <v>14171.24</v>
      </c>
      <c r="H62" s="76"/>
      <c r="J62" s="1"/>
    </row>
    <row r="63" spans="1:10" x14ac:dyDescent="0.3">
      <c r="B63" s="99" t="s">
        <v>38</v>
      </c>
      <c r="C63" s="100"/>
      <c r="D63" s="100"/>
      <c r="E63" s="100"/>
      <c r="F63" s="100"/>
      <c r="G63" s="100">
        <v>27037.09</v>
      </c>
      <c r="H63" s="76"/>
      <c r="J63" s="1"/>
    </row>
    <row r="64" spans="1:10" x14ac:dyDescent="0.3">
      <c r="B64" s="99" t="s">
        <v>61</v>
      </c>
      <c r="C64" s="100"/>
      <c r="D64" s="100"/>
      <c r="E64" s="100"/>
      <c r="F64" s="100"/>
      <c r="G64" s="101">
        <v>3330.63</v>
      </c>
      <c r="H64" s="76"/>
      <c r="J64" s="1"/>
    </row>
    <row r="65" spans="1:10" x14ac:dyDescent="0.3">
      <c r="B65" s="99" t="s">
        <v>37</v>
      </c>
      <c r="C65" s="100"/>
      <c r="D65" s="100"/>
      <c r="E65" s="100"/>
      <c r="F65" s="100"/>
      <c r="G65" s="100">
        <v>859.92</v>
      </c>
      <c r="H65" s="76"/>
      <c r="J65" s="1"/>
    </row>
    <row r="66" spans="1:10" x14ac:dyDescent="0.3">
      <c r="B66" s="99" t="s">
        <v>62</v>
      </c>
      <c r="C66" s="100"/>
      <c r="D66" s="100"/>
      <c r="E66" s="100"/>
      <c r="F66" s="100"/>
      <c r="G66" s="101">
        <v>3094.49</v>
      </c>
      <c r="H66" s="76"/>
      <c r="J66" s="19"/>
    </row>
    <row r="67" spans="1:10" x14ac:dyDescent="0.3">
      <c r="B67" s="95" t="s">
        <v>65</v>
      </c>
      <c r="C67" s="96"/>
      <c r="D67" s="96"/>
      <c r="E67" s="96"/>
      <c r="F67" s="96"/>
      <c r="G67" s="98">
        <v>5805.32</v>
      </c>
      <c r="H67" s="76"/>
      <c r="I67" s="42"/>
      <c r="J67" s="19"/>
    </row>
    <row r="68" spans="1:10" x14ac:dyDescent="0.3">
      <c r="B68" s="95" t="s">
        <v>64</v>
      </c>
      <c r="C68" s="96"/>
      <c r="D68" s="96"/>
      <c r="E68" s="96"/>
      <c r="F68" s="96"/>
      <c r="G68" s="96">
        <v>642.80999999999995</v>
      </c>
      <c r="H68" s="76"/>
      <c r="J68" s="19"/>
    </row>
    <row r="69" spans="1:10" s="76" customFormat="1" ht="13.8" x14ac:dyDescent="0.3">
      <c r="A69" s="93" t="s">
        <v>36</v>
      </c>
      <c r="B69" s="94"/>
      <c r="G69" s="93">
        <f>SUM(G62:G68)</f>
        <v>54941.499999999993</v>
      </c>
    </row>
    <row r="70" spans="1:10" s="76" customFormat="1" ht="7.95" customHeight="1" x14ac:dyDescent="0.3">
      <c r="A70" s="93"/>
      <c r="B70" s="94"/>
    </row>
    <row r="71" spans="1:10" s="76" customFormat="1" ht="13.8" x14ac:dyDescent="0.3">
      <c r="A71" s="76" t="s">
        <v>71</v>
      </c>
      <c r="B71" s="94"/>
    </row>
    <row r="72" spans="1:10" s="76" customFormat="1" ht="13.8" x14ac:dyDescent="0.3"/>
    <row r="73" spans="1:10" s="76" customFormat="1" ht="13.8" x14ac:dyDescent="0.3">
      <c r="A73" s="76" t="s">
        <v>20</v>
      </c>
      <c r="F73" s="76" t="s">
        <v>21</v>
      </c>
    </row>
    <row r="74" spans="1:10" s="76" customFormat="1" ht="13.8" x14ac:dyDescent="0.3">
      <c r="A74" s="76" t="s">
        <v>35</v>
      </c>
      <c r="F74" s="76" t="s">
        <v>22</v>
      </c>
    </row>
    <row r="75" spans="1:10" s="76" customFormat="1" ht="13.8" x14ac:dyDescent="0.3"/>
  </sheetData>
  <mergeCells count="32">
    <mergeCell ref="B19:E19"/>
    <mergeCell ref="B6:D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31:D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9:F39"/>
    <mergeCell ref="A50:B50"/>
    <mergeCell ref="B33:F33"/>
    <mergeCell ref="B34:F34"/>
    <mergeCell ref="B35:F35"/>
    <mergeCell ref="B36:F36"/>
    <mergeCell ref="B37:F37"/>
    <mergeCell ref="B38:F38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Cardellini, Federica</dc:creator>
  <cp:lastModifiedBy>DS Prof.ssa Cristiana Ducoli Appolonia</cp:lastModifiedBy>
  <cp:lastPrinted>2025-12-18T17:35:05Z</cp:lastPrinted>
  <dcterms:created xsi:type="dcterms:W3CDTF">2020-07-15T10:02:53Z</dcterms:created>
  <dcterms:modified xsi:type="dcterms:W3CDTF">2026-01-03T14:36:33Z</dcterms:modified>
</cp:coreProperties>
</file>